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522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<sst xmlns="http://schemas.openxmlformats.org/spreadsheetml/2006/main" count="52" uniqueCount="25">
  <si>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Выборы депутатов Думы Бежецкого муниципального округа Тверской области первого созыва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</si>
  <si>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</si>
  <si>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</si>
  <si>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</si>
  <si>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</si>
  <si>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</si>
  <si>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</si>
  <si>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</si>
  <si>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</si>
  <si>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</si>
  <si>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</si>
  <si>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</si>
  <si>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</si>
  <si>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</si>
  <si>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</si>
  <si>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</si>
  <si>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</si>
  <si>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</si>
  <si>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</si>
  <si>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</si>
  <si>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</si>
  <si>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</si>
  <si>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</si>
  <si>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</si>
  <si>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По состоянию на 31.08.2023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</si>
</sst>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1" fontId="40" fillId="34" borderId="10" xfId="0" applyNumberFormat="1" applyFont="1" applyFill="1" applyBorder="1" applyAlignment="1">
      <alignment horizontal="center" vertical="center" wrapText="1"/>
    </xf>
    <xf numFmtId="164" fontId="40" fillId="34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164" fontId="39" fillId="33" borderId="10" xfId="0" applyNumberFormat="1" applyFont="1" applyFill="1" applyBorder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  <xf numFmtId="0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6.28125" style="0" customWidth="1"/>
    <col min="2" max="2" width="19.57421875" style="0" customWidth="1"/>
    <col min="3" max="3" width="17.57421875" style="0" customWidth="1"/>
    <col min="4" max="4" width="15.7109375" style="0" customWidth="1"/>
    <col min="5" max="5" width="9.57421875" style="0" customWidth="1"/>
    <col min="6" max="6" width="9.7109375" style="0" customWidth="1"/>
    <col min="7" max="7" width="10.28125" style="0" customWidth="1"/>
    <col min="8" max="8" width="5.710937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9.7109375" style="0" customWidth="1"/>
    <col min="13" max="13" width="10.8515625" style="0" customWidth="1"/>
    <col min="14" max="14" width="30.28125" style="0" customWidth="1"/>
    <col min="15" max="15" width="9.140625" style="0" customWidth="1"/>
  </cols>
  <sheetData>
    <row r="1" spans="1:14" ht="15.7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15">
      <c r="N3" s="2" t="s">
        <v>24</v>
      </c>
    </row>
    <row r="4" ht="15">
      <c r="N4" s="2" t="s">
        <v>1</v>
      </c>
    </row>
    <row r="5" spans="1:14" ht="15">
      <c r="A5" s="15" t="str">
        <f>"№
п/п"</f>
        <v>№
п/п</v>
      </c>
      <c r="B5" s="15" t="str">
        <f>"Наименование территории"</f>
        <v>Наименование территории</v>
      </c>
      <c r="C5" s="15" t="str">
        <f>"Фамилия, имя, отчество кандидата"</f>
        <v>Фамилия, имя, отчество кандидата</v>
      </c>
      <c r="D5" s="18" t="str">
        <f>"Поступило средств"</f>
        <v>Поступило средств</v>
      </c>
      <c r="E5" s="19"/>
      <c r="F5" s="19"/>
      <c r="G5" s="19"/>
      <c r="H5" s="20"/>
      <c r="I5" s="18" t="str">
        <f>"Израсходовано средств"</f>
        <v>Израсходовано средств</v>
      </c>
      <c r="J5" s="19"/>
      <c r="K5" s="19"/>
      <c r="L5" s="20"/>
      <c r="M5" s="18" t="str">
        <f>"Возвращено средств"</f>
        <v>Возвращено средств</v>
      </c>
      <c r="N5" s="20"/>
    </row>
    <row r="6" spans="1:15" ht="44.25" customHeight="1">
      <c r="A6" s="16"/>
      <c r="B6" s="16"/>
      <c r="C6" s="16"/>
      <c r="D6" s="15" t="str">
        <f>"всего"</f>
        <v>всего</v>
      </c>
      <c r="E6" s="18" t="str">
        <f>"из них"</f>
        <v>из них</v>
      </c>
      <c r="F6" s="19"/>
      <c r="G6" s="19"/>
      <c r="H6" s="20"/>
      <c r="I6" s="15" t="str">
        <f>"всего"</f>
        <v>всего</v>
      </c>
      <c r="J6" s="18" t="str">
        <f>"из них финансовые операции по расходованию средств на сумму, превышающую  264 тыс. рублей"</f>
        <v>из них финансовые операции по расходованию средств на сумму, превышающую  264 тыс. рублей</v>
      </c>
      <c r="K6" s="19"/>
      <c r="L6" s="20"/>
      <c r="M6" s="15" t="str">
        <f>"сумма, руб."</f>
        <v>сумма, руб.</v>
      </c>
      <c r="N6" s="15" t="str">
        <f>"основание возврата"</f>
        <v>основание возврата</v>
      </c>
      <c r="O6" s="1"/>
    </row>
    <row r="7" spans="1:15" ht="54" customHeight="1">
      <c r="A7" s="16"/>
      <c r="B7" s="16"/>
      <c r="C7" s="16"/>
      <c r="D7" s="16"/>
      <c r="E7" s="18" t="str">
        <f>"пожертвования от юридических лиц на сумму, превышающую 79 тыс. рублей"</f>
        <v>пожертвования от юридических лиц на сумму, превышающую 79 тыс. рублей</v>
      </c>
      <c r="F7" s="20"/>
      <c r="G7" s="18" t="str">
        <f>"пожертвования от граждан на сумму, превышающую  26 тыс. рублей"</f>
        <v>пожертвования от граждан на сумму, превышающую  26 тыс. рублей</v>
      </c>
      <c r="H7" s="20"/>
      <c r="I7" s="16"/>
      <c r="J7" s="15" t="str">
        <f>"дата операции"</f>
        <v>дата операции</v>
      </c>
      <c r="K7" s="15" t="str">
        <f>"сумма, руб."</f>
        <v>сумма, руб.</v>
      </c>
      <c r="L7" s="15" t="str">
        <f>"назначение платежа"</f>
        <v>назначение платежа</v>
      </c>
      <c r="M7" s="16"/>
      <c r="N7" s="16"/>
      <c r="O7" s="1"/>
    </row>
    <row r="8" spans="1:15" ht="51">
      <c r="A8" s="17"/>
      <c r="B8" s="17"/>
      <c r="C8" s="17"/>
      <c r="D8" s="17"/>
      <c r="E8" s="3" t="str">
        <f>"сумма, руб."</f>
        <v>сумма, руб.</v>
      </c>
      <c r="F8" s="3" t="str">
        <f>"наименование юридического лица"</f>
        <v>наименование юридического лица</v>
      </c>
      <c r="G8" s="3" t="str">
        <f>"сумма, руб."</f>
        <v>сумма, руб.</v>
      </c>
      <c r="H8" s="3" t="str">
        <f>"кол-во граждан"</f>
        <v>кол-во граждан</v>
      </c>
      <c r="I8" s="17"/>
      <c r="J8" s="17"/>
      <c r="K8" s="17"/>
      <c r="L8" s="17"/>
      <c r="M8" s="17"/>
      <c r="N8" s="17"/>
      <c r="O8" s="1"/>
    </row>
    <row r="9" spans="1:15" ht="15">
      <c r="A9" s="5" t="s">
        <v>2</v>
      </c>
      <c r="B9" s="3" t="str">
        <f>"2"</f>
        <v>2</v>
      </c>
      <c r="C9" s="3" t="str">
        <f>"3"</f>
        <v>3</v>
      </c>
      <c r="D9" s="3" t="str">
        <f>"4"</f>
        <v>4</v>
      </c>
      <c r="E9" s="3" t="str">
        <f>"5"</f>
        <v>5</v>
      </c>
      <c r="F9" s="3" t="str">
        <f>"6"</f>
        <v>6</v>
      </c>
      <c r="G9" s="3" t="str">
        <f>"7"</f>
        <v>7</v>
      </c>
      <c r="H9" s="3" t="str">
        <f>"8"</f>
        <v>8</v>
      </c>
      <c r="I9" s="3" t="str">
        <f>"9"</f>
        <v>9</v>
      </c>
      <c r="J9" s="3" t="str">
        <f>"10"</f>
        <v>10</v>
      </c>
      <c r="K9" s="3" t="str">
        <f>"11"</f>
        <v>11</v>
      </c>
      <c r="L9" s="3" t="str">
        <f>"12"</f>
        <v>12</v>
      </c>
      <c r="M9" s="3" t="str">
        <f>"13"</f>
        <v>13</v>
      </c>
      <c r="N9" s="3" t="str">
        <f>"14"</f>
        <v>14</v>
      </c>
      <c r="O9" s="1"/>
    </row>
    <row r="10" spans="1:15" ht="25.5">
      <c r="A10" s="6" t="s">
        <v>3</v>
      </c>
      <c r="B10" s="7" t="str">
        <f>"Трехмандатный (№ 1)"</f>
        <v>Трехмандатный (№ 1)</v>
      </c>
      <c r="C10" s="7" t="str">
        <f>"Барсукова Елена Анатольевна"</f>
        <v>Барсукова Елена Анатольевна</v>
      </c>
      <c r="D10" s="8">
        <v>7500</v>
      </c>
      <c r="E10" s="8"/>
      <c r="F10" s="7">
        <f>""</f>
      </c>
      <c r="G10" s="8"/>
      <c r="H10" s="9"/>
      <c r="I10" s="8">
        <v>7500</v>
      </c>
      <c r="J10" s="10"/>
      <c r="K10" s="8"/>
      <c r="L10" s="7">
        <f>""</f>
      </c>
      <c r="M10" s="8"/>
      <c r="N10" s="7">
        <f>""</f>
      </c>
      <c r="O10" s="4"/>
    </row>
    <row r="11" spans="1:15" ht="15">
      <c r="A11" s="5" t="s">
        <v>4</v>
      </c>
      <c r="B11" s="11">
        <f>""</f>
      </c>
      <c r="C11" s="11" t="str">
        <f>"Итого по кандидату"</f>
        <v>Итого по кандидату</v>
      </c>
      <c r="D11" s="12">
        <v>7500</v>
      </c>
      <c r="E11" s="12">
        <v>0</v>
      </c>
      <c r="F11" s="11">
        <f>""</f>
      </c>
      <c r="G11" s="12">
        <v>0</v>
      </c>
      <c r="H11" s="13"/>
      <c r="I11" s="12">
        <v>7500</v>
      </c>
      <c r="J11" s="14"/>
      <c r="K11" s="12">
        <v>0</v>
      </c>
      <c r="L11" s="11">
        <f>""</f>
      </c>
      <c r="M11" s="12">
        <v>0</v>
      </c>
      <c r="N11" s="11">
        <f>""</f>
      </c>
      <c r="O11" s="4"/>
    </row>
    <row r="12" spans="1:15" ht="25.5">
      <c r="A12" s="6" t="s">
        <v>5</v>
      </c>
      <c r="B12" s="7" t="str">
        <f>"Трехмандатный (№ 1)"</f>
        <v>Трехмандатный (№ 1)</v>
      </c>
      <c r="C12" s="7" t="str">
        <f>"Баюнов Владимир Александрович"</f>
        <v>Баюнов Владимир Александрович</v>
      </c>
      <c r="D12" s="8">
        <v>7500</v>
      </c>
      <c r="E12" s="8"/>
      <c r="F12" s="7">
        <f>""</f>
      </c>
      <c r="G12" s="8"/>
      <c r="H12" s="9"/>
      <c r="I12" s="8">
        <v>7500</v>
      </c>
      <c r="J12" s="10"/>
      <c r="K12" s="8"/>
      <c r="L12" s="7">
        <f>""</f>
      </c>
      <c r="M12" s="8"/>
      <c r="N12" s="7">
        <f>""</f>
      </c>
      <c r="O12" s="4"/>
    </row>
    <row r="13" spans="1:15" ht="15">
      <c r="A13" s="5" t="s">
        <v>4</v>
      </c>
      <c r="B13" s="11">
        <f>""</f>
      </c>
      <c r="C13" s="11" t="str">
        <f>"Итого по кандидату"</f>
        <v>Итого по кандидату</v>
      </c>
      <c r="D13" s="12">
        <v>7500</v>
      </c>
      <c r="E13" s="12">
        <v>0</v>
      </c>
      <c r="F13" s="11">
        <f>""</f>
      </c>
      <c r="G13" s="12">
        <v>0</v>
      </c>
      <c r="H13" s="13"/>
      <c r="I13" s="12">
        <v>7500</v>
      </c>
      <c r="J13" s="14"/>
      <c r="K13" s="12">
        <v>0</v>
      </c>
      <c r="L13" s="11">
        <f>""</f>
      </c>
      <c r="M13" s="12">
        <v>0</v>
      </c>
      <c r="N13" s="11">
        <f>""</f>
      </c>
      <c r="O13" s="4"/>
    </row>
    <row r="14" spans="1:15" ht="25.5">
      <c r="A14" s="6" t="s">
        <v>6</v>
      </c>
      <c r="B14" s="7" t="str">
        <f>"Трехмандатный (№ 1)"</f>
        <v>Трехмандатный (№ 1)</v>
      </c>
      <c r="C14" s="7" t="str">
        <f>"Курылёв Евгений Владимирович"</f>
        <v>Курылёв Евгений Владимирович</v>
      </c>
      <c r="D14" s="8">
        <v>350</v>
      </c>
      <c r="E14" s="8"/>
      <c r="F14" s="7">
        <f>""</f>
      </c>
      <c r="G14" s="8"/>
      <c r="H14" s="9"/>
      <c r="I14" s="8">
        <v>350</v>
      </c>
      <c r="J14" s="10"/>
      <c r="K14" s="8"/>
      <c r="L14" s="7">
        <f>""</f>
      </c>
      <c r="M14" s="8"/>
      <c r="N14" s="7">
        <f>""</f>
      </c>
      <c r="O14" s="4"/>
    </row>
    <row r="15" spans="1:15" ht="15">
      <c r="A15" s="5" t="s">
        <v>4</v>
      </c>
      <c r="B15" s="11">
        <f>""</f>
      </c>
      <c r="C15" s="11" t="str">
        <f>"Итого по кандидату"</f>
        <v>Итого по кандидату</v>
      </c>
      <c r="D15" s="12">
        <v>350</v>
      </c>
      <c r="E15" s="12">
        <v>0</v>
      </c>
      <c r="F15" s="11">
        <f>""</f>
      </c>
      <c r="G15" s="12">
        <v>0</v>
      </c>
      <c r="H15" s="13"/>
      <c r="I15" s="12">
        <v>350</v>
      </c>
      <c r="J15" s="14"/>
      <c r="K15" s="12">
        <v>0</v>
      </c>
      <c r="L15" s="11">
        <f>""</f>
      </c>
      <c r="M15" s="12">
        <v>0</v>
      </c>
      <c r="N15" s="11">
        <f>""</f>
      </c>
      <c r="O15" s="4"/>
    </row>
    <row r="16" spans="1:15" ht="51">
      <c r="A16" s="5" t="s">
        <v>4</v>
      </c>
      <c r="B16" s="11">
        <f>""</f>
      </c>
      <c r="C16" s="11" t="str">
        <f>"Избирательный округ (Трехмандатный (№ 1)), всего"</f>
        <v>Избирательный округ (Трехмандатный (№ 1)), всего</v>
      </c>
      <c r="D16" s="12">
        <v>15350</v>
      </c>
      <c r="E16" s="12">
        <v>0</v>
      </c>
      <c r="F16" s="11">
        <f>""</f>
      </c>
      <c r="G16" s="12">
        <v>0</v>
      </c>
      <c r="H16" s="13"/>
      <c r="I16" s="12">
        <v>15350</v>
      </c>
      <c r="J16" s="14"/>
      <c r="K16" s="12">
        <v>0</v>
      </c>
      <c r="L16" s="11">
        <f>""</f>
      </c>
      <c r="M16" s="12">
        <v>0</v>
      </c>
      <c r="N16" s="11">
        <f>""</f>
      </c>
      <c r="O16" s="4"/>
    </row>
    <row r="17" spans="1:15" ht="25.5">
      <c r="A17" s="6" t="s">
        <v>7</v>
      </c>
      <c r="B17" s="7" t="str">
        <f>"Трехмандатный (№ 2)"</f>
        <v>Трехмандатный (№ 2)</v>
      </c>
      <c r="C17" s="7" t="str">
        <f>"Березин Владимир Александрович"</f>
        <v>Березин Владимир Александрович</v>
      </c>
      <c r="D17" s="8">
        <v>7500</v>
      </c>
      <c r="E17" s="8"/>
      <c r="F17" s="7">
        <f>""</f>
      </c>
      <c r="G17" s="8"/>
      <c r="H17" s="9"/>
      <c r="I17" s="8">
        <v>7500</v>
      </c>
      <c r="J17" s="10"/>
      <c r="K17" s="8"/>
      <c r="L17" s="7">
        <f>""</f>
      </c>
      <c r="M17" s="8"/>
      <c r="N17" s="7">
        <f>""</f>
      </c>
      <c r="O17" s="4"/>
    </row>
    <row r="18" spans="1:15" ht="15">
      <c r="A18" s="5" t="s">
        <v>4</v>
      </c>
      <c r="B18" s="11">
        <f>""</f>
      </c>
      <c r="C18" s="11" t="str">
        <f>"Итого по кандидату"</f>
        <v>Итого по кандидату</v>
      </c>
      <c r="D18" s="12">
        <v>7500</v>
      </c>
      <c r="E18" s="12">
        <v>0</v>
      </c>
      <c r="F18" s="11">
        <f>""</f>
      </c>
      <c r="G18" s="12">
        <v>0</v>
      </c>
      <c r="H18" s="13"/>
      <c r="I18" s="12">
        <v>7500</v>
      </c>
      <c r="J18" s="14"/>
      <c r="K18" s="12">
        <v>0</v>
      </c>
      <c r="L18" s="11">
        <f>""</f>
      </c>
      <c r="M18" s="12">
        <v>0</v>
      </c>
      <c r="N18" s="11">
        <f>""</f>
      </c>
      <c r="O18" s="4"/>
    </row>
    <row r="19" spans="1:15" ht="25.5">
      <c r="A19" s="6" t="s">
        <v>8</v>
      </c>
      <c r="B19" s="7" t="str">
        <f>"Трехмандатный (№ 2)"</f>
        <v>Трехмандатный (№ 2)</v>
      </c>
      <c r="C19" s="7" t="str">
        <f>"Яковлев Александр Александрович"</f>
        <v>Яковлев Александр Александрович</v>
      </c>
      <c r="D19" s="8">
        <v>7500</v>
      </c>
      <c r="E19" s="8"/>
      <c r="F19" s="7">
        <f>""</f>
      </c>
      <c r="G19" s="8"/>
      <c r="H19" s="9"/>
      <c r="I19" s="8">
        <v>7500</v>
      </c>
      <c r="J19" s="10"/>
      <c r="K19" s="8"/>
      <c r="L19" s="7">
        <f>""</f>
      </c>
      <c r="M19" s="8"/>
      <c r="N19" s="7">
        <f>""</f>
      </c>
      <c r="O19" s="4"/>
    </row>
    <row r="20" spans="1:15" ht="15">
      <c r="A20" s="5" t="s">
        <v>4</v>
      </c>
      <c r="B20" s="11">
        <f>""</f>
      </c>
      <c r="C20" s="11" t="str">
        <f>"Итого по кандидату"</f>
        <v>Итого по кандидату</v>
      </c>
      <c r="D20" s="12">
        <v>7500</v>
      </c>
      <c r="E20" s="12">
        <v>0</v>
      </c>
      <c r="F20" s="11">
        <f>""</f>
      </c>
      <c r="G20" s="12">
        <v>0</v>
      </c>
      <c r="H20" s="13"/>
      <c r="I20" s="12">
        <v>7500</v>
      </c>
      <c r="J20" s="14"/>
      <c r="K20" s="12">
        <v>0</v>
      </c>
      <c r="L20" s="11">
        <f>""</f>
      </c>
      <c r="M20" s="12">
        <v>0</v>
      </c>
      <c r="N20" s="11">
        <f>""</f>
      </c>
      <c r="O20" s="4"/>
    </row>
    <row r="21" spans="1:15" ht="51">
      <c r="A21" s="5" t="s">
        <v>4</v>
      </c>
      <c r="B21" s="11">
        <f>""</f>
      </c>
      <c r="C21" s="11" t="str">
        <f>"Избирательный округ (Трехмандатный (№ 2)), всего"</f>
        <v>Избирательный округ (Трехмандатный (№ 2)), всего</v>
      </c>
      <c r="D21" s="12">
        <v>15000</v>
      </c>
      <c r="E21" s="12">
        <v>0</v>
      </c>
      <c r="F21" s="11">
        <f>""</f>
      </c>
      <c r="G21" s="12">
        <v>0</v>
      </c>
      <c r="H21" s="13"/>
      <c r="I21" s="12">
        <v>15000</v>
      </c>
      <c r="J21" s="14"/>
      <c r="K21" s="12">
        <v>0</v>
      </c>
      <c r="L21" s="11">
        <f>""</f>
      </c>
      <c r="M21" s="12">
        <v>0</v>
      </c>
      <c r="N21" s="11">
        <f>""</f>
      </c>
      <c r="O21" s="4"/>
    </row>
    <row r="22" spans="1:15" ht="25.5">
      <c r="A22" s="6" t="s">
        <v>9</v>
      </c>
      <c r="B22" s="7" t="str">
        <f>"Трехмандатный (№ 3)"</f>
        <v>Трехмандатный (№ 3)</v>
      </c>
      <c r="C22" s="7" t="str">
        <f>"Абдулов Владимир Фаритович"</f>
        <v>Абдулов Владимир Фаритович</v>
      </c>
      <c r="D22" s="8">
        <v>7500</v>
      </c>
      <c r="E22" s="8"/>
      <c r="F22" s="7">
        <f>""</f>
      </c>
      <c r="G22" s="8"/>
      <c r="H22" s="9"/>
      <c r="I22" s="8">
        <v>7500</v>
      </c>
      <c r="J22" s="10"/>
      <c r="K22" s="8"/>
      <c r="L22" s="7">
        <f>""</f>
      </c>
      <c r="M22" s="8"/>
      <c r="N22" s="7">
        <f>""</f>
      </c>
      <c r="O22" s="4"/>
    </row>
    <row r="23" spans="1:15" ht="15">
      <c r="A23" s="5" t="s">
        <v>4</v>
      </c>
      <c r="B23" s="11">
        <f>""</f>
      </c>
      <c r="C23" s="11" t="str">
        <f>"Итого по кандидату"</f>
        <v>Итого по кандидату</v>
      </c>
      <c r="D23" s="12">
        <v>7500</v>
      </c>
      <c r="E23" s="12">
        <v>0</v>
      </c>
      <c r="F23" s="11">
        <f>""</f>
      </c>
      <c r="G23" s="12">
        <v>0</v>
      </c>
      <c r="H23" s="13"/>
      <c r="I23" s="12">
        <v>7500</v>
      </c>
      <c r="J23" s="14"/>
      <c r="K23" s="12">
        <v>0</v>
      </c>
      <c r="L23" s="11">
        <f>""</f>
      </c>
      <c r="M23" s="12">
        <v>0</v>
      </c>
      <c r="N23" s="11">
        <f>""</f>
      </c>
      <c r="O23" s="4"/>
    </row>
    <row r="24" spans="1:15" ht="25.5">
      <c r="A24" s="6" t="s">
        <v>10</v>
      </c>
      <c r="B24" s="7" t="str">
        <f>"Трехмандатный (№ 3)"</f>
        <v>Трехмандатный (№ 3)</v>
      </c>
      <c r="C24" s="7" t="str">
        <f>"Кузнецов Юрий Викторович"</f>
        <v>Кузнецов Юрий Викторович</v>
      </c>
      <c r="D24" s="8">
        <v>7500</v>
      </c>
      <c r="E24" s="8"/>
      <c r="F24" s="7">
        <f>""</f>
      </c>
      <c r="G24" s="8"/>
      <c r="H24" s="9"/>
      <c r="I24" s="8">
        <v>7500</v>
      </c>
      <c r="J24" s="10"/>
      <c r="K24" s="8"/>
      <c r="L24" s="7">
        <f>""</f>
      </c>
      <c r="M24" s="8"/>
      <c r="N24" s="7">
        <f>""</f>
      </c>
      <c r="O24" s="4"/>
    </row>
    <row r="25" spans="1:15" ht="15">
      <c r="A25" s="5" t="s">
        <v>4</v>
      </c>
      <c r="B25" s="11">
        <f>""</f>
      </c>
      <c r="C25" s="11" t="str">
        <f>"Итого по кандидату"</f>
        <v>Итого по кандидату</v>
      </c>
      <c r="D25" s="12">
        <v>7500</v>
      </c>
      <c r="E25" s="12">
        <v>0</v>
      </c>
      <c r="F25" s="11">
        <f>""</f>
      </c>
      <c r="G25" s="12">
        <v>0</v>
      </c>
      <c r="H25" s="13"/>
      <c r="I25" s="12">
        <v>7500</v>
      </c>
      <c r="J25" s="14"/>
      <c r="K25" s="12">
        <v>0</v>
      </c>
      <c r="L25" s="11">
        <f>""</f>
      </c>
      <c r="M25" s="12">
        <v>0</v>
      </c>
      <c r="N25" s="11">
        <f>""</f>
      </c>
      <c r="O25" s="4"/>
    </row>
    <row r="26" spans="1:15" ht="25.5">
      <c r="A26" s="6" t="s">
        <v>11</v>
      </c>
      <c r="B26" s="7" t="str">
        <f>"Трехмандатный (№ 3)"</f>
        <v>Трехмандатный (№ 3)</v>
      </c>
      <c r="C26" s="7" t="str">
        <f>"Топталова Мария Михайловна"</f>
        <v>Топталова Мария Михайловна</v>
      </c>
      <c r="D26" s="8">
        <v>3854</v>
      </c>
      <c r="E26" s="8"/>
      <c r="F26" s="7">
        <f>""</f>
      </c>
      <c r="G26" s="8"/>
      <c r="H26" s="9"/>
      <c r="I26" s="8">
        <v>3854</v>
      </c>
      <c r="J26" s="10"/>
      <c r="K26" s="8"/>
      <c r="L26" s="7">
        <f>""</f>
      </c>
      <c r="M26" s="8"/>
      <c r="N26" s="7">
        <f>""</f>
      </c>
      <c r="O26" s="4"/>
    </row>
    <row r="27" spans="1:15" ht="15">
      <c r="A27" s="5" t="s">
        <v>4</v>
      </c>
      <c r="B27" s="11">
        <f>""</f>
      </c>
      <c r="C27" s="11" t="str">
        <f>"Итого по кандидату"</f>
        <v>Итого по кандидату</v>
      </c>
      <c r="D27" s="12">
        <v>3854</v>
      </c>
      <c r="E27" s="12">
        <v>0</v>
      </c>
      <c r="F27" s="11">
        <f>""</f>
      </c>
      <c r="G27" s="12">
        <v>0</v>
      </c>
      <c r="H27" s="13"/>
      <c r="I27" s="12">
        <v>3854</v>
      </c>
      <c r="J27" s="14"/>
      <c r="K27" s="12">
        <v>0</v>
      </c>
      <c r="L27" s="11">
        <f>""</f>
      </c>
      <c r="M27" s="12">
        <v>0</v>
      </c>
      <c r="N27" s="11">
        <f>""</f>
      </c>
      <c r="O27" s="4"/>
    </row>
    <row r="28" spans="1:15" ht="51">
      <c r="A28" s="5" t="s">
        <v>4</v>
      </c>
      <c r="B28" s="11">
        <f>""</f>
      </c>
      <c r="C28" s="11" t="str">
        <f>"Избирательный округ (Трехмандатный (№ 3)), всего"</f>
        <v>Избирательный округ (Трехмандатный (№ 3)), всего</v>
      </c>
      <c r="D28" s="12">
        <v>18854</v>
      </c>
      <c r="E28" s="12">
        <v>0</v>
      </c>
      <c r="F28" s="11">
        <f>""</f>
      </c>
      <c r="G28" s="12">
        <v>0</v>
      </c>
      <c r="H28" s="13"/>
      <c r="I28" s="12">
        <v>18854</v>
      </c>
      <c r="J28" s="14"/>
      <c r="K28" s="12">
        <v>0</v>
      </c>
      <c r="L28" s="11">
        <f>""</f>
      </c>
      <c r="M28" s="12">
        <v>0</v>
      </c>
      <c r="N28" s="11">
        <f>""</f>
      </c>
      <c r="O28" s="4"/>
    </row>
    <row r="29" spans="1:15" ht="51">
      <c r="A29" s="6" t="s">
        <v>12</v>
      </c>
      <c r="B29" s="7" t="str">
        <f>"Трехмандатный (№ 4)"</f>
        <v>Трехмандатный (№ 4)</v>
      </c>
      <c r="C29" s="7" t="str">
        <f>"Зернова Ольга Николаевна"</f>
        <v>Зернова Ольга Николаевна</v>
      </c>
      <c r="D29" s="8">
        <v>500</v>
      </c>
      <c r="E29" s="8"/>
      <c r="F29" s="7">
        <f>""</f>
      </c>
      <c r="G29" s="8"/>
      <c r="H29" s="9"/>
      <c r="I29" s="8">
        <v>350</v>
      </c>
      <c r="J29" s="10"/>
      <c r="K29" s="8"/>
      <c r="L29" s="7">
        <f>""</f>
      </c>
      <c r="M29" s="8">
        <v>150</v>
      </c>
      <c r="N29" s="7" t="str">
        <f>"Возврат из избирательного фонда  собственных средств, поступивших в установленном порядке, кандидату"</f>
        <v>Возврат из избирательного фонда  собственных средств, поступивших в установленном порядке, кандидату</v>
      </c>
      <c r="O29" s="4"/>
    </row>
    <row r="30" spans="1:15" ht="15">
      <c r="A30" s="5" t="s">
        <v>4</v>
      </c>
      <c r="B30" s="11">
        <f>""</f>
      </c>
      <c r="C30" s="11" t="str">
        <f>"Итого по кандидату"</f>
        <v>Итого по кандидату</v>
      </c>
      <c r="D30" s="12">
        <v>500</v>
      </c>
      <c r="E30" s="12">
        <v>0</v>
      </c>
      <c r="F30" s="11">
        <f>""</f>
      </c>
      <c r="G30" s="12">
        <v>0</v>
      </c>
      <c r="H30" s="13"/>
      <c r="I30" s="12">
        <v>350</v>
      </c>
      <c r="J30" s="14"/>
      <c r="K30" s="12">
        <v>0</v>
      </c>
      <c r="L30" s="11">
        <f>""</f>
      </c>
      <c r="M30" s="12">
        <v>150</v>
      </c>
      <c r="N30" s="11">
        <f>""</f>
      </c>
      <c r="O30" s="4"/>
    </row>
    <row r="31" spans="1:15" ht="25.5">
      <c r="A31" s="6" t="s">
        <v>13</v>
      </c>
      <c r="B31" s="7" t="str">
        <f>"Трехмандатный (№ 4)"</f>
        <v>Трехмандатный (№ 4)</v>
      </c>
      <c r="C31" s="7" t="str">
        <f>"Рудакова Наталья Юрьевна"</f>
        <v>Рудакова Наталья Юрьевна</v>
      </c>
      <c r="D31" s="8">
        <v>7500</v>
      </c>
      <c r="E31" s="8"/>
      <c r="F31" s="7">
        <f>""</f>
      </c>
      <c r="G31" s="8"/>
      <c r="H31" s="9"/>
      <c r="I31" s="8">
        <v>7500</v>
      </c>
      <c r="J31" s="10"/>
      <c r="K31" s="8"/>
      <c r="L31" s="7">
        <f>""</f>
      </c>
      <c r="M31" s="8"/>
      <c r="N31" s="7">
        <f>""</f>
      </c>
      <c r="O31" s="4"/>
    </row>
    <row r="32" spans="1:15" ht="15">
      <c r="A32" s="5" t="s">
        <v>4</v>
      </c>
      <c r="B32" s="11">
        <f>""</f>
      </c>
      <c r="C32" s="11" t="str">
        <f>"Итого по кандидату"</f>
        <v>Итого по кандидату</v>
      </c>
      <c r="D32" s="12">
        <v>7500</v>
      </c>
      <c r="E32" s="12">
        <v>0</v>
      </c>
      <c r="F32" s="11">
        <f>""</f>
      </c>
      <c r="G32" s="12">
        <v>0</v>
      </c>
      <c r="H32" s="13"/>
      <c r="I32" s="12">
        <v>7500</v>
      </c>
      <c r="J32" s="14"/>
      <c r="K32" s="12">
        <v>0</v>
      </c>
      <c r="L32" s="11">
        <f>""</f>
      </c>
      <c r="M32" s="12">
        <v>0</v>
      </c>
      <c r="N32" s="11">
        <f>""</f>
      </c>
      <c r="O32" s="4"/>
    </row>
    <row r="33" spans="1:15" ht="51">
      <c r="A33" s="5" t="s">
        <v>4</v>
      </c>
      <c r="B33" s="11">
        <f>""</f>
      </c>
      <c r="C33" s="11" t="str">
        <f>"Избирательный округ (Трехмандатный (№ 4)), всего"</f>
        <v>Избирательный округ (Трехмандатный (№ 4)), всего</v>
      </c>
      <c r="D33" s="12">
        <v>8000</v>
      </c>
      <c r="E33" s="12">
        <v>0</v>
      </c>
      <c r="F33" s="11">
        <f>""</f>
      </c>
      <c r="G33" s="12">
        <v>0</v>
      </c>
      <c r="H33" s="13"/>
      <c r="I33" s="12">
        <v>7850</v>
      </c>
      <c r="J33" s="14"/>
      <c r="K33" s="12">
        <v>0</v>
      </c>
      <c r="L33" s="11">
        <f>""</f>
      </c>
      <c r="M33" s="12">
        <v>150</v>
      </c>
      <c r="N33" s="11">
        <f>""</f>
      </c>
      <c r="O33" s="4"/>
    </row>
    <row r="34" spans="1:15" ht="25.5">
      <c r="A34" s="6" t="s">
        <v>14</v>
      </c>
      <c r="B34" s="7" t="str">
        <f>"Трехмандатный (№ 5)"</f>
        <v>Трехмандатный (№ 5)</v>
      </c>
      <c r="C34" s="7" t="str">
        <f>"Алексеев Игорь Анатольевич"</f>
        <v>Алексеев Игорь Анатольевич</v>
      </c>
      <c r="D34" s="8">
        <v>9280</v>
      </c>
      <c r="E34" s="8"/>
      <c r="F34" s="7">
        <f>""</f>
      </c>
      <c r="G34" s="8"/>
      <c r="H34" s="9"/>
      <c r="I34" s="8">
        <v>9280</v>
      </c>
      <c r="J34" s="10"/>
      <c r="K34" s="8"/>
      <c r="L34" s="7">
        <f>""</f>
      </c>
      <c r="M34" s="8"/>
      <c r="N34" s="7">
        <f>""</f>
      </c>
      <c r="O34" s="4"/>
    </row>
    <row r="35" spans="1:15" ht="15">
      <c r="A35" s="5" t="s">
        <v>4</v>
      </c>
      <c r="B35" s="11">
        <f>""</f>
      </c>
      <c r="C35" s="11" t="str">
        <f>"Итого по кандидату"</f>
        <v>Итого по кандидату</v>
      </c>
      <c r="D35" s="12">
        <v>9280</v>
      </c>
      <c r="E35" s="12">
        <v>0</v>
      </c>
      <c r="F35" s="11">
        <f>""</f>
      </c>
      <c r="G35" s="12">
        <v>0</v>
      </c>
      <c r="H35" s="13"/>
      <c r="I35" s="12">
        <v>9280</v>
      </c>
      <c r="J35" s="14"/>
      <c r="K35" s="12">
        <v>0</v>
      </c>
      <c r="L35" s="11">
        <f>""</f>
      </c>
      <c r="M35" s="12">
        <v>0</v>
      </c>
      <c r="N35" s="11">
        <f>""</f>
      </c>
      <c r="O35" s="4"/>
    </row>
    <row r="36" spans="1:15" ht="25.5">
      <c r="A36" s="6" t="s">
        <v>15</v>
      </c>
      <c r="B36" s="7" t="str">
        <f>"Трехмандатный (№ 5)"</f>
        <v>Трехмандатный (№ 5)</v>
      </c>
      <c r="C36" s="7" t="str">
        <f>"Зиновьева Татьяна Александровна"</f>
        <v>Зиновьева Татьяна Александровна</v>
      </c>
      <c r="D36" s="8">
        <v>7500</v>
      </c>
      <c r="E36" s="8"/>
      <c r="F36" s="7">
        <f>""</f>
      </c>
      <c r="G36" s="8"/>
      <c r="H36" s="9"/>
      <c r="I36" s="8">
        <v>7500</v>
      </c>
      <c r="J36" s="10"/>
      <c r="K36" s="8"/>
      <c r="L36" s="7">
        <f>""</f>
      </c>
      <c r="M36" s="8"/>
      <c r="N36" s="7">
        <f>""</f>
      </c>
      <c r="O36" s="4"/>
    </row>
    <row r="37" spans="1:15" ht="15">
      <c r="A37" s="5" t="s">
        <v>4</v>
      </c>
      <c r="B37" s="11">
        <f>""</f>
      </c>
      <c r="C37" s="11" t="str">
        <f>"Итого по кандидату"</f>
        <v>Итого по кандидату</v>
      </c>
      <c r="D37" s="12">
        <v>7500</v>
      </c>
      <c r="E37" s="12">
        <v>0</v>
      </c>
      <c r="F37" s="11">
        <f>""</f>
      </c>
      <c r="G37" s="12">
        <v>0</v>
      </c>
      <c r="H37" s="13"/>
      <c r="I37" s="12">
        <v>7500</v>
      </c>
      <c r="J37" s="14"/>
      <c r="K37" s="12">
        <v>0</v>
      </c>
      <c r="L37" s="11">
        <f>""</f>
      </c>
      <c r="M37" s="12">
        <v>0</v>
      </c>
      <c r="N37" s="11">
        <f>""</f>
      </c>
      <c r="O37" s="4"/>
    </row>
    <row r="38" spans="1:15" ht="25.5">
      <c r="A38" s="6" t="s">
        <v>16</v>
      </c>
      <c r="B38" s="7" t="str">
        <f>"Трехмандатный (№ 5)"</f>
        <v>Трехмандатный (№ 5)</v>
      </c>
      <c r="C38" s="7" t="str">
        <f>"Калинин Михаил Владимирович"</f>
        <v>Калинин Михаил Владимирович</v>
      </c>
      <c r="D38" s="8">
        <v>7500</v>
      </c>
      <c r="E38" s="8"/>
      <c r="F38" s="7">
        <f>""</f>
      </c>
      <c r="G38" s="8"/>
      <c r="H38" s="9"/>
      <c r="I38" s="8">
        <v>7500</v>
      </c>
      <c r="J38" s="10"/>
      <c r="K38" s="8"/>
      <c r="L38" s="7">
        <f>""</f>
      </c>
      <c r="M38" s="8"/>
      <c r="N38" s="7">
        <f>""</f>
      </c>
      <c r="O38" s="4"/>
    </row>
    <row r="39" spans="1:15" ht="15">
      <c r="A39" s="5" t="s">
        <v>4</v>
      </c>
      <c r="B39" s="11">
        <f>""</f>
      </c>
      <c r="C39" s="11" t="str">
        <f>"Итого по кандидату"</f>
        <v>Итого по кандидату</v>
      </c>
      <c r="D39" s="12">
        <v>7500</v>
      </c>
      <c r="E39" s="12">
        <v>0</v>
      </c>
      <c r="F39" s="11">
        <f>""</f>
      </c>
      <c r="G39" s="12">
        <v>0</v>
      </c>
      <c r="H39" s="13"/>
      <c r="I39" s="12">
        <v>7500</v>
      </c>
      <c r="J39" s="14"/>
      <c r="K39" s="12">
        <v>0</v>
      </c>
      <c r="L39" s="11">
        <f>""</f>
      </c>
      <c r="M39" s="12">
        <v>0</v>
      </c>
      <c r="N39" s="11">
        <f>""</f>
      </c>
      <c r="O39" s="4"/>
    </row>
    <row r="40" spans="1:15" ht="25.5">
      <c r="A40" s="6" t="s">
        <v>17</v>
      </c>
      <c r="B40" s="7" t="str">
        <f>"Трехмандатный (№ 5)"</f>
        <v>Трехмандатный (№ 5)</v>
      </c>
      <c r="C40" s="7" t="str">
        <f>"Паскина Екатерина Евгеньевна"</f>
        <v>Паскина Екатерина Евгеньевна</v>
      </c>
      <c r="D40" s="8">
        <v>3674</v>
      </c>
      <c r="E40" s="8"/>
      <c r="F40" s="7">
        <f>""</f>
      </c>
      <c r="G40" s="8"/>
      <c r="H40" s="9"/>
      <c r="I40" s="8">
        <v>3674</v>
      </c>
      <c r="J40" s="10"/>
      <c r="K40" s="8"/>
      <c r="L40" s="7">
        <f>""</f>
      </c>
      <c r="M40" s="8"/>
      <c r="N40" s="7">
        <f>""</f>
      </c>
      <c r="O40" s="4"/>
    </row>
    <row r="41" spans="1:15" ht="15">
      <c r="A41" s="5" t="s">
        <v>4</v>
      </c>
      <c r="B41" s="11">
        <f>""</f>
      </c>
      <c r="C41" s="11" t="str">
        <f>"Итого по кандидату"</f>
        <v>Итого по кандидату</v>
      </c>
      <c r="D41" s="12">
        <v>3674</v>
      </c>
      <c r="E41" s="12">
        <v>0</v>
      </c>
      <c r="F41" s="11">
        <f>""</f>
      </c>
      <c r="G41" s="12">
        <v>0</v>
      </c>
      <c r="H41" s="13"/>
      <c r="I41" s="12">
        <v>3674</v>
      </c>
      <c r="J41" s="14"/>
      <c r="K41" s="12">
        <v>0</v>
      </c>
      <c r="L41" s="11">
        <f>""</f>
      </c>
      <c r="M41" s="12">
        <v>0</v>
      </c>
      <c r="N41" s="11">
        <f>""</f>
      </c>
      <c r="O41" s="4"/>
    </row>
    <row r="42" spans="1:15" ht="51">
      <c r="A42" s="5" t="s">
        <v>4</v>
      </c>
      <c r="B42" s="11">
        <f>""</f>
      </c>
      <c r="C42" s="11" t="str">
        <f>"Избирательный округ (Трехмандатный (№ 5)), всего"</f>
        <v>Избирательный округ (Трехмандатный (№ 5)), всего</v>
      </c>
      <c r="D42" s="12">
        <v>27954</v>
      </c>
      <c r="E42" s="12">
        <v>0</v>
      </c>
      <c r="F42" s="11">
        <f>""</f>
      </c>
      <c r="G42" s="12">
        <v>0</v>
      </c>
      <c r="H42" s="13"/>
      <c r="I42" s="12">
        <v>27954</v>
      </c>
      <c r="J42" s="14"/>
      <c r="K42" s="12">
        <v>0</v>
      </c>
      <c r="L42" s="11">
        <f>""</f>
      </c>
      <c r="M42" s="12">
        <v>0</v>
      </c>
      <c r="N42" s="11">
        <f>""</f>
      </c>
      <c r="O42" s="4"/>
    </row>
    <row r="43" spans="1:15" ht="51">
      <c r="A43" s="6" t="s">
        <v>18</v>
      </c>
      <c r="B43" s="7" t="str">
        <f>"Трехмандатный (№ 6)"</f>
        <v>Трехмандатный (№ 6)</v>
      </c>
      <c r="C43" s="7" t="str">
        <f>"Федоров Александр Викторович"</f>
        <v>Федоров Александр Викторович</v>
      </c>
      <c r="D43" s="8">
        <v>250000</v>
      </c>
      <c r="E43" s="8"/>
      <c r="F43" s="7">
        <f>""</f>
      </c>
      <c r="G43" s="8">
        <v>200000</v>
      </c>
      <c r="H43" s="9">
        <v>1</v>
      </c>
      <c r="I43" s="8">
        <v>24750</v>
      </c>
      <c r="J43" s="10"/>
      <c r="K43" s="8"/>
      <c r="L43" s="7">
        <f>""</f>
      </c>
      <c r="M43" s="8">
        <v>131875</v>
      </c>
      <c r="N43" s="7" t="str">
        <f>"Возврат из избирательного фонда денежных средств, поступивших в установленном порядке, гражданину"</f>
        <v>Возврат из избирательного фонда денежных средств, поступивших в установленном порядке, гражданину</v>
      </c>
      <c r="O43" s="4"/>
    </row>
    <row r="44" spans="1:15" ht="51">
      <c r="A44" s="6" t="s">
        <v>4</v>
      </c>
      <c r="B44" s="7">
        <f>""</f>
      </c>
      <c r="C44" s="7">
        <f>""</f>
      </c>
      <c r="D44" s="8"/>
      <c r="E44" s="8"/>
      <c r="F44" s="7">
        <f>""</f>
      </c>
      <c r="G44" s="8"/>
      <c r="H44" s="9"/>
      <c r="I44" s="8"/>
      <c r="J44" s="10"/>
      <c r="K44" s="8"/>
      <c r="L44" s="7">
        <f>""</f>
      </c>
      <c r="M44" s="8">
        <v>68125</v>
      </c>
      <c r="N44" s="7" t="str">
        <f>"Возврат средств, превышающих установленный законом предельный размер пожертвования, гражданину"</f>
        <v>Возврат средств, превышающих установленный законом предельный размер пожертвования, гражданину</v>
      </c>
      <c r="O44" s="4"/>
    </row>
    <row r="45" spans="1:15" ht="15">
      <c r="A45" s="5" t="s">
        <v>4</v>
      </c>
      <c r="B45" s="11">
        <f>""</f>
      </c>
      <c r="C45" s="11" t="str">
        <f>"Итого по кандидату"</f>
        <v>Итого по кандидату</v>
      </c>
      <c r="D45" s="12">
        <v>250000</v>
      </c>
      <c r="E45" s="12">
        <v>0</v>
      </c>
      <c r="F45" s="11">
        <f>""</f>
      </c>
      <c r="G45" s="12">
        <v>200000</v>
      </c>
      <c r="H45" s="13"/>
      <c r="I45" s="12">
        <v>24750</v>
      </c>
      <c r="J45" s="14"/>
      <c r="K45" s="12">
        <v>0</v>
      </c>
      <c r="L45" s="11">
        <f>""</f>
      </c>
      <c r="M45" s="12">
        <v>200000</v>
      </c>
      <c r="N45" s="11">
        <f>""</f>
      </c>
      <c r="O45" s="4"/>
    </row>
    <row r="46" spans="1:15" ht="25.5">
      <c r="A46" s="6" t="s">
        <v>19</v>
      </c>
      <c r="B46" s="7" t="str">
        <f>"Трехмандатный (№ 6)"</f>
        <v>Трехмандатный (№ 6)</v>
      </c>
      <c r="C46" s="7" t="str">
        <f>"Чочиев Александр Николаевич"</f>
        <v>Чочиев Александр Николаевич</v>
      </c>
      <c r="D46" s="8">
        <v>340</v>
      </c>
      <c r="E46" s="8"/>
      <c r="F46" s="7">
        <f>""</f>
      </c>
      <c r="G46" s="8"/>
      <c r="H46" s="9"/>
      <c r="I46" s="8">
        <v>340</v>
      </c>
      <c r="J46" s="10"/>
      <c r="K46" s="8"/>
      <c r="L46" s="7">
        <f>""</f>
      </c>
      <c r="M46" s="8"/>
      <c r="N46" s="7">
        <f>""</f>
      </c>
      <c r="O46" s="4"/>
    </row>
    <row r="47" spans="1:15" ht="15">
      <c r="A47" s="5" t="s">
        <v>4</v>
      </c>
      <c r="B47" s="11">
        <f>""</f>
      </c>
      <c r="C47" s="11" t="str">
        <f>"Итого по кандидату"</f>
        <v>Итого по кандидату</v>
      </c>
      <c r="D47" s="12">
        <v>340</v>
      </c>
      <c r="E47" s="12">
        <v>0</v>
      </c>
      <c r="F47" s="11">
        <f>""</f>
      </c>
      <c r="G47" s="12">
        <v>0</v>
      </c>
      <c r="H47" s="13"/>
      <c r="I47" s="12">
        <v>340</v>
      </c>
      <c r="J47" s="14"/>
      <c r="K47" s="12">
        <v>0</v>
      </c>
      <c r="L47" s="11">
        <f>""</f>
      </c>
      <c r="M47" s="12">
        <v>0</v>
      </c>
      <c r="N47" s="11">
        <f>""</f>
      </c>
      <c r="O47" s="4"/>
    </row>
    <row r="48" spans="1:15" ht="51">
      <c r="A48" s="5" t="s">
        <v>4</v>
      </c>
      <c r="B48" s="11">
        <f>""</f>
      </c>
      <c r="C48" s="11" t="str">
        <f>"Избирательный округ (Трехмандатный (№ 6)), всего"</f>
        <v>Избирательный округ (Трехмандатный (№ 6)), всего</v>
      </c>
      <c r="D48" s="12">
        <v>250340</v>
      </c>
      <c r="E48" s="12">
        <v>0</v>
      </c>
      <c r="F48" s="11">
        <f>""</f>
      </c>
      <c r="G48" s="12">
        <v>200000</v>
      </c>
      <c r="H48" s="13"/>
      <c r="I48" s="12">
        <v>25090</v>
      </c>
      <c r="J48" s="14"/>
      <c r="K48" s="12">
        <v>0</v>
      </c>
      <c r="L48" s="11">
        <f>""</f>
      </c>
      <c r="M48" s="12">
        <v>200000</v>
      </c>
      <c r="N48" s="11">
        <f>""</f>
      </c>
      <c r="O48" s="4"/>
    </row>
    <row r="49" spans="1:15" ht="25.5">
      <c r="A49" s="6" t="s">
        <v>20</v>
      </c>
      <c r="B49" s="7" t="str">
        <f>"Трехмандатный (№ 7)"</f>
        <v>Трехмандатный (№ 7)</v>
      </c>
      <c r="C49" s="7" t="str">
        <f>"Белов Алексей Алексеевич"</f>
        <v>Белов Алексей Алексеевич</v>
      </c>
      <c r="D49" s="8">
        <v>7500</v>
      </c>
      <c r="E49" s="8"/>
      <c r="F49" s="7">
        <f>""</f>
      </c>
      <c r="G49" s="8"/>
      <c r="H49" s="9"/>
      <c r="I49" s="8">
        <v>7500</v>
      </c>
      <c r="J49" s="10"/>
      <c r="K49" s="8"/>
      <c r="L49" s="7">
        <f>""</f>
      </c>
      <c r="M49" s="8"/>
      <c r="N49" s="7">
        <f>""</f>
      </c>
      <c r="O49" s="4"/>
    </row>
    <row r="50" spans="1:15" ht="15">
      <c r="A50" s="5" t="s">
        <v>4</v>
      </c>
      <c r="B50" s="11">
        <f>""</f>
      </c>
      <c r="C50" s="11" t="str">
        <f>"Итого по кандидату"</f>
        <v>Итого по кандидату</v>
      </c>
      <c r="D50" s="12">
        <v>7500</v>
      </c>
      <c r="E50" s="12">
        <v>0</v>
      </c>
      <c r="F50" s="11">
        <f>""</f>
      </c>
      <c r="G50" s="12">
        <v>0</v>
      </c>
      <c r="H50" s="13"/>
      <c r="I50" s="12">
        <v>7500</v>
      </c>
      <c r="J50" s="14"/>
      <c r="K50" s="12">
        <v>0</v>
      </c>
      <c r="L50" s="11">
        <f>""</f>
      </c>
      <c r="M50" s="12">
        <v>0</v>
      </c>
      <c r="N50" s="11">
        <f>""</f>
      </c>
      <c r="O50" s="4"/>
    </row>
    <row r="51" spans="1:15" ht="25.5">
      <c r="A51" s="6" t="s">
        <v>21</v>
      </c>
      <c r="B51" s="7" t="str">
        <f>"Трехмандатный (№ 7)"</f>
        <v>Трехмандатный (№ 7)</v>
      </c>
      <c r="C51" s="7" t="str">
        <f>"Кокорев Дмитрий Адольфович"</f>
        <v>Кокорев Дмитрий Адольфович</v>
      </c>
      <c r="D51" s="8">
        <v>7500</v>
      </c>
      <c r="E51" s="8"/>
      <c r="F51" s="7">
        <f>""</f>
      </c>
      <c r="G51" s="8"/>
      <c r="H51" s="9"/>
      <c r="I51" s="8">
        <v>7500</v>
      </c>
      <c r="J51" s="10"/>
      <c r="K51" s="8"/>
      <c r="L51" s="7">
        <f>""</f>
      </c>
      <c r="M51" s="8"/>
      <c r="N51" s="7">
        <f>""</f>
      </c>
      <c r="O51" s="4"/>
    </row>
    <row r="52" spans="1:15" ht="15">
      <c r="A52" s="5" t="s">
        <v>4</v>
      </c>
      <c r="B52" s="11">
        <f>""</f>
      </c>
      <c r="C52" s="11" t="str">
        <f>"Итого по кандидату"</f>
        <v>Итого по кандидату</v>
      </c>
      <c r="D52" s="12">
        <v>7500</v>
      </c>
      <c r="E52" s="12">
        <v>0</v>
      </c>
      <c r="F52" s="11">
        <f>""</f>
      </c>
      <c r="G52" s="12">
        <v>0</v>
      </c>
      <c r="H52" s="13"/>
      <c r="I52" s="12">
        <v>7500</v>
      </c>
      <c r="J52" s="14"/>
      <c r="K52" s="12">
        <v>0</v>
      </c>
      <c r="L52" s="11">
        <f>""</f>
      </c>
      <c r="M52" s="12">
        <v>0</v>
      </c>
      <c r="N52" s="11">
        <f>""</f>
      </c>
      <c r="O52" s="4"/>
    </row>
    <row r="53" spans="1:15" ht="25.5">
      <c r="A53" s="6" t="s">
        <v>22</v>
      </c>
      <c r="B53" s="7" t="str">
        <f>"Трехмандатный (№ 7)"</f>
        <v>Трехмандатный (№ 7)</v>
      </c>
      <c r="C53" s="7" t="str">
        <f>"Орлов Анатолий Николаевич"</f>
        <v>Орлов Анатолий Николаевич</v>
      </c>
      <c r="D53" s="8">
        <v>500</v>
      </c>
      <c r="E53" s="8"/>
      <c r="F53" s="7">
        <f>""</f>
      </c>
      <c r="G53" s="8"/>
      <c r="H53" s="9"/>
      <c r="I53" s="8">
        <v>395</v>
      </c>
      <c r="J53" s="10"/>
      <c r="K53" s="8"/>
      <c r="L53" s="7">
        <f>""</f>
      </c>
      <c r="M53" s="8"/>
      <c r="N53" s="7">
        <f>""</f>
      </c>
      <c r="O53" s="4"/>
    </row>
    <row r="54" spans="1:15" ht="15">
      <c r="A54" s="5" t="s">
        <v>4</v>
      </c>
      <c r="B54" s="11">
        <f>""</f>
      </c>
      <c r="C54" s="11" t="str">
        <f>"Итого по кандидату"</f>
        <v>Итого по кандидату</v>
      </c>
      <c r="D54" s="12">
        <v>500</v>
      </c>
      <c r="E54" s="12">
        <v>0</v>
      </c>
      <c r="F54" s="11">
        <f>""</f>
      </c>
      <c r="G54" s="12">
        <v>0</v>
      </c>
      <c r="H54" s="13"/>
      <c r="I54" s="12">
        <v>395</v>
      </c>
      <c r="J54" s="14"/>
      <c r="K54" s="12">
        <v>0</v>
      </c>
      <c r="L54" s="11">
        <f>""</f>
      </c>
      <c r="M54" s="12">
        <v>0</v>
      </c>
      <c r="N54" s="11">
        <f>""</f>
      </c>
      <c r="O54" s="4"/>
    </row>
    <row r="55" spans="1:15" ht="51">
      <c r="A55" s="5" t="s">
        <v>4</v>
      </c>
      <c r="B55" s="11">
        <f>""</f>
      </c>
      <c r="C55" s="11" t="str">
        <f>"Избирательный округ (Трехмандатный (№ 7)), всего"</f>
        <v>Избирательный округ (Трехмандатный (№ 7)), всего</v>
      </c>
      <c r="D55" s="12">
        <v>15500</v>
      </c>
      <c r="E55" s="12">
        <v>0</v>
      </c>
      <c r="F55" s="11">
        <f>""</f>
      </c>
      <c r="G55" s="12">
        <v>0</v>
      </c>
      <c r="H55" s="13"/>
      <c r="I55" s="12">
        <v>15395</v>
      </c>
      <c r="J55" s="14"/>
      <c r="K55" s="12">
        <v>0</v>
      </c>
      <c r="L55" s="11">
        <f>""</f>
      </c>
      <c r="M55" s="12">
        <v>0</v>
      </c>
      <c r="N55" s="11">
        <f>""</f>
      </c>
      <c r="O55" s="4"/>
    </row>
    <row r="56" spans="1:15" ht="15">
      <c r="A56" s="5" t="s">
        <v>4</v>
      </c>
      <c r="B56" s="11">
        <f>""</f>
      </c>
      <c r="C56" s="11" t="str">
        <f>"Итого"</f>
        <v>Итого</v>
      </c>
      <c r="D56" s="12">
        <v>350998</v>
      </c>
      <c r="E56" s="12">
        <v>0</v>
      </c>
      <c r="F56" s="11">
        <f>""</f>
      </c>
      <c r="G56" s="12">
        <v>200000</v>
      </c>
      <c r="H56" s="13">
        <v>1</v>
      </c>
      <c r="I56" s="12">
        <v>125493</v>
      </c>
      <c r="J56" s="14"/>
      <c r="K56" s="12">
        <v>0</v>
      </c>
      <c r="L56" s="11">
        <f>""</f>
      </c>
      <c r="M56" s="12">
        <v>200150</v>
      </c>
      <c r="N56" s="11">
        <f>""</f>
      </c>
      <c r="O56" s="4"/>
    </row>
    <row r="57" ht="15">
      <c r="O57" s="4"/>
    </row>
  </sheetData>
  <sheetProtection/>
  <mergeCells count="19">
    <mergeCell ref="A1:N1"/>
    <mergeCell ref="A2:N2"/>
    <mergeCell ref="A5:A8"/>
    <mergeCell ref="B5:B8"/>
    <mergeCell ref="C5:C8"/>
    <mergeCell ref="D5:H5"/>
    <mergeCell ref="I5:L5"/>
    <mergeCell ref="M5:N5"/>
    <mergeCell ref="D6:D8"/>
    <mergeCell ref="E6:H6"/>
    <mergeCell ref="I6:I8"/>
    <mergeCell ref="J6:L6"/>
    <mergeCell ref="M6:M8"/>
    <mergeCell ref="N6:N8"/>
    <mergeCell ref="E7:F7"/>
    <mergeCell ref="G7:H7"/>
    <mergeCell ref="J7:J8"/>
    <mergeCell ref="K7:K8"/>
    <mergeCell ref="L7:L8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2023-09-01T11:22:35Z</cp:lastPrinted>
  <dcterms:created xsi:type="dcterms:W3CDTF">2023-09-01T11:17:43Z</dcterms:created>
  <dcterms:modified xsi:type="dcterms:W3CDTF">2023-09-01T11:38:41Z</dcterms:modified>
  <cp:category/>
  <cp:version/>
  <cp:contentType/>
  <cp:contentStatus/>
</cp:coreProperties>
</file>